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ozhlas\MujRozhlas\Soutěž - Veřejná zakázka\Analytika vysílání - září 2018\Finální dokumenty 2\"/>
    </mc:Choice>
  </mc:AlternateContent>
  <bookViews>
    <workbookView xWindow="0" yWindow="0" windowWidth="26505" windowHeight="13605"/>
  </bookViews>
  <sheets>
    <sheet name="Harmonogram" sheetId="2" r:id="rId1"/>
    <sheet name="Logging - přehled archivu" sheetId="1" r:id="rId2"/>
  </sheets>
  <definedNames>
    <definedName name="_xlnm.Print_Area" localSheetId="1">'Logging - přehled archivu'!$A$1:$I$63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D63" i="1" l="1"/>
  <c r="D61" i="1"/>
  <c r="D60" i="1"/>
  <c r="D59" i="1"/>
  <c r="D57" i="1"/>
  <c r="D56" i="1"/>
  <c r="D55" i="1"/>
  <c r="D54" i="1"/>
  <c r="D46" i="1"/>
  <c r="D47" i="1" s="1"/>
  <c r="D42" i="1"/>
  <c r="F40" i="1"/>
  <c r="D40" i="1"/>
  <c r="D35" i="1"/>
  <c r="F38" i="1"/>
  <c r="F37" i="1"/>
  <c r="F36" i="1"/>
  <c r="D44" i="1"/>
  <c r="F41" i="1"/>
  <c r="D41" i="1"/>
  <c r="D36" i="1"/>
  <c r="D37" i="1" l="1"/>
  <c r="H26" i="1"/>
  <c r="H20" i="1"/>
  <c r="H19" i="1"/>
  <c r="H25" i="1"/>
  <c r="H24" i="1"/>
  <c r="H23" i="1"/>
  <c r="H22" i="1"/>
  <c r="H18" i="1"/>
  <c r="H17" i="1"/>
  <c r="H8" i="1"/>
  <c r="H14" i="1"/>
  <c r="H15" i="1"/>
  <c r="H21" i="1"/>
  <c r="H16" i="1"/>
  <c r="H13" i="1"/>
  <c r="H12" i="1"/>
  <c r="H11" i="1"/>
  <c r="H10" i="1"/>
  <c r="H9" i="1"/>
  <c r="H7" i="1"/>
  <c r="H6" i="1"/>
  <c r="H5" i="1"/>
  <c r="H4" i="1"/>
  <c r="E33" i="1"/>
  <c r="E32" i="1"/>
  <c r="E31" i="1"/>
  <c r="C28" i="1"/>
  <c r="H28" i="1" l="1"/>
</calcChain>
</file>

<file path=xl/sharedStrings.xml><?xml version="1.0" encoding="utf-8"?>
<sst xmlns="http://schemas.openxmlformats.org/spreadsheetml/2006/main" count="291" uniqueCount="129">
  <si>
    <t>LH</t>
  </si>
  <si>
    <t>LJ</t>
  </si>
  <si>
    <t>LK</t>
  </si>
  <si>
    <t>LL</t>
  </si>
  <si>
    <t>LM</t>
  </si>
  <si>
    <t>LN</t>
  </si>
  <si>
    <t>LO</t>
  </si>
  <si>
    <t>LP</t>
  </si>
  <si>
    <t>LR</t>
  </si>
  <si>
    <t>LS</t>
  </si>
  <si>
    <t>LT</t>
  </si>
  <si>
    <t>LU</t>
  </si>
  <si>
    <t>LV</t>
  </si>
  <si>
    <t>LW</t>
  </si>
  <si>
    <t>LY</t>
  </si>
  <si>
    <t>LZ</t>
  </si>
  <si>
    <t>L3</t>
  </si>
  <si>
    <t>LA</t>
  </si>
  <si>
    <t>LB</t>
  </si>
  <si>
    <t>LC</t>
  </si>
  <si>
    <t>LE</t>
  </si>
  <si>
    <t>LF</t>
  </si>
  <si>
    <t>LG</t>
  </si>
  <si>
    <t>Vysočina</t>
  </si>
  <si>
    <t>Brno</t>
  </si>
  <si>
    <t>Zlín</t>
  </si>
  <si>
    <t>D-dur</t>
  </si>
  <si>
    <t>Budějovice</t>
  </si>
  <si>
    <t>Pardubice</t>
  </si>
  <si>
    <t>Hradec Králové</t>
  </si>
  <si>
    <t>Liberec</t>
  </si>
  <si>
    <t>Karlovy Vary</t>
  </si>
  <si>
    <t>Olomouc</t>
  </si>
  <si>
    <t>RádioČesko</t>
  </si>
  <si>
    <t>Plzeň</t>
  </si>
  <si>
    <t>Ostrava</t>
  </si>
  <si>
    <t>Regina</t>
  </si>
  <si>
    <t>Plus</t>
  </si>
  <si>
    <t>Wave</t>
  </si>
  <si>
    <t>Ústí nad Labem</t>
  </si>
  <si>
    <t>Vltava</t>
  </si>
  <si>
    <t>Jazz</t>
  </si>
  <si>
    <t>Radiožurnál</t>
  </si>
  <si>
    <t>RadioPraha</t>
  </si>
  <si>
    <t>Junior</t>
  </si>
  <si>
    <t>Praha/Dvojka</t>
  </si>
  <si>
    <t>do 13.3.2013</t>
  </si>
  <si>
    <t>256kbps</t>
  </si>
  <si>
    <t>128kbps</t>
  </si>
  <si>
    <t>192kbps</t>
  </si>
  <si>
    <t>64kbps</t>
  </si>
  <si>
    <t>48kHz, 16bit stereo</t>
  </si>
  <si>
    <t>kB</t>
  </si>
  <si>
    <t>256k</t>
  </si>
  <si>
    <t>192k</t>
  </si>
  <si>
    <t>128k</t>
  </si>
  <si>
    <t>64k</t>
  </si>
  <si>
    <t>GB</t>
  </si>
  <si>
    <t>1 hod</t>
  </si>
  <si>
    <t>zahájeno</t>
  </si>
  <si>
    <t>1 min</t>
  </si>
  <si>
    <t>FLAC</t>
  </si>
  <si>
    <t>kB/min</t>
  </si>
  <si>
    <t>*8</t>
  </si>
  <si>
    <t>kbps</t>
  </si>
  <si>
    <t>MB/h</t>
  </si>
  <si>
    <t>bitrate</t>
  </si>
  <si>
    <t>Tbitrate</t>
  </si>
  <si>
    <t>*3</t>
  </si>
  <si>
    <t>HDD</t>
  </si>
  <si>
    <t>MBps</t>
  </si>
  <si>
    <t>USB 2.0</t>
  </si>
  <si>
    <t>MP3</t>
  </si>
  <si>
    <t>jeden server</t>
  </si>
  <si>
    <t>tři servery</t>
  </si>
  <si>
    <t>ARCHIV</t>
  </si>
  <si>
    <t>PŘEVOD</t>
  </si>
  <si>
    <t>LOGGING           dne:</t>
  </si>
  <si>
    <t>změna bitrate</t>
  </si>
  <si>
    <t>(počítáno z průměrné velikosti souborů)</t>
  </si>
  <si>
    <t xml:space="preserve"> (1:2)</t>
  </si>
  <si>
    <t xml:space="preserve"> (1:6)</t>
  </si>
  <si>
    <t xml:space="preserve">cca </t>
  </si>
  <si>
    <t>ks</t>
  </si>
  <si>
    <t>nyní</t>
  </si>
  <si>
    <t>cca velikost</t>
  </si>
  <si>
    <t>cca total</t>
  </si>
  <si>
    <t>1 sec</t>
  </si>
  <si>
    <t>nekompr.</t>
  </si>
  <si>
    <t>celkem 24h*3dny</t>
  </si>
  <si>
    <t>šířka pásma pro přenos nekompr.</t>
  </si>
  <si>
    <t>1 stanice</t>
  </si>
  <si>
    <t>8 stanic</t>
  </si>
  <si>
    <t>1min =</t>
  </si>
  <si>
    <t>MB</t>
  </si>
  <si>
    <t xml:space="preserve">1hod = </t>
  </si>
  <si>
    <t xml:space="preserve">24hod = </t>
  </si>
  <si>
    <t>8 stanic, 3 servery</t>
  </si>
  <si>
    <t>budou 3 servery, každý server bude zpracovávat 8 stanic 48kHz, 16bit, stereo = 1536kbps</t>
  </si>
  <si>
    <t xml:space="preserve">nekompr. </t>
  </si>
  <si>
    <t>8 stanic, 3 servery, FLAC, 24hod =</t>
  </si>
  <si>
    <t>úložný prostor pro 1 den pro 24 stanic ve FLAC</t>
  </si>
  <si>
    <t>úložný prostor pro 1 den pro 24 stanic nekompr.</t>
  </si>
  <si>
    <t>8 stanic, 3 servery, FLAC, bitrate =</t>
  </si>
  <si>
    <t>Mbps</t>
  </si>
  <si>
    <t>bitový tok na přesun dat přes internet do cloudu</t>
  </si>
  <si>
    <t>Plus / Šestka</t>
  </si>
  <si>
    <t>Dvojka / Praha</t>
  </si>
  <si>
    <t>Poznámky</t>
  </si>
  <si>
    <t xml:space="preserve">stanice / rok archivu </t>
  </si>
  <si>
    <t>2019 září</t>
  </si>
  <si>
    <t>2020 červen</t>
  </si>
  <si>
    <t>2019 prosinec</t>
  </si>
  <si>
    <t>2020 leden</t>
  </si>
  <si>
    <t>Beta</t>
  </si>
  <si>
    <t>Final</t>
  </si>
  <si>
    <t>Release C.</t>
  </si>
  <si>
    <t>2021</t>
  </si>
  <si>
    <t>Beta - beta verze analytiky</t>
  </si>
  <si>
    <t>RC - release candidate verze analytiky</t>
  </si>
  <si>
    <t>F - verze pro zveřejnění - finální verze analytiky</t>
  </si>
  <si>
    <t>2022</t>
  </si>
  <si>
    <t>2020</t>
  </si>
  <si>
    <t xml:space="preserve">2020 červen </t>
  </si>
  <si>
    <t>Zveřejňování provedených analýz loggingu</t>
  </si>
  <si>
    <t>HARMONOGRAM - Analytiky loggingu a živého vysílání - termíny předání a spouštění</t>
  </si>
  <si>
    <t>Začíná se roky sestupně do historie, tedy od aktuálního roku níže</t>
  </si>
  <si>
    <t>Analytika živého vysílání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</si>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</sst>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Wingdings"/>
      <charset val="2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4" fontId="0" fillId="0" borderId="0" xfId="0" applyNumberFormat="1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0" fontId="0" fillId="2" borderId="0" xfId="0" applyFill="1" applyAlignment="1">
      <alignment horizontal="right"/>
    </xf>
    <xf numFmtId="14" fontId="0" fillId="2" borderId="0" xfId="0" applyNumberFormat="1" applyFill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3" fontId="3" fillId="0" borderId="0" xfId="0" applyNumberFormat="1" applyFont="1"/>
    <xf numFmtId="164" fontId="3" fillId="0" borderId="0" xfId="0" applyNumberFormat="1" applyFont="1"/>
    <xf numFmtId="165" fontId="1" fillId="0" borderId="0" xfId="0" applyNumberFormat="1" applyFont="1"/>
    <xf numFmtId="165" fontId="3" fillId="0" borderId="0" xfId="0" applyNumberFormat="1" applyFont="1"/>
    <xf numFmtId="165" fontId="0" fillId="0" borderId="0" xfId="0" applyNumberFormat="1"/>
    <xf numFmtId="0" fontId="0" fillId="0" borderId="1" xfId="0" applyBorder="1"/>
    <xf numFmtId="0" fontId="1" fillId="0" borderId="1" xfId="0" applyFont="1" applyBorder="1"/>
    <xf numFmtId="49" fontId="0" fillId="0" borderId="1" xfId="0" applyNumberFormat="1" applyBorder="1"/>
    <xf numFmtId="0" fontId="1" fillId="0" borderId="5" xfId="0" applyFont="1" applyBorder="1" applyAlignment="1"/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7" fontId="0" fillId="2" borderId="2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left"/>
    </xf>
    <xf numFmtId="17" fontId="0" fillId="4" borderId="1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workbookViewId="0">
      <selection activeCell="B34" sqref="B34:S34"/>
    </sheetView>
  </sheetViews>
  <sheetFormatPr defaultRowHeight="15" x14ac:dyDescent="0.25"/>
  <cols>
    <col min="1" max="1" width="3.28515625" customWidth="1"/>
    <col min="2" max="2" width="19.7109375" customWidth="1"/>
    <col min="3" max="5" width="8.42578125" customWidth="1"/>
    <col min="20" max="22" width="14.28515625" customWidth="1"/>
  </cols>
  <sheetData>
    <row r="1" spans="1:22" ht="31.5" customHeight="1" x14ac:dyDescent="0.25">
      <c r="A1" s="19"/>
      <c r="B1" s="20"/>
      <c r="C1" s="31" t="s">
        <v>125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3"/>
    </row>
    <row r="2" spans="1:22" ht="15" customHeight="1" x14ac:dyDescent="0.25">
      <c r="A2" s="19"/>
      <c r="B2" s="20"/>
      <c r="C2" s="34" t="s">
        <v>124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6"/>
      <c r="T2" s="44" t="s">
        <v>127</v>
      </c>
      <c r="U2" s="44"/>
      <c r="V2" s="44"/>
    </row>
    <row r="3" spans="1:22" x14ac:dyDescent="0.25">
      <c r="A3" s="19"/>
      <c r="B3" s="20" t="s">
        <v>109</v>
      </c>
      <c r="C3" s="22">
        <v>2019</v>
      </c>
      <c r="D3" s="22">
        <f>C3-1</f>
        <v>2018</v>
      </c>
      <c r="E3" s="22">
        <f t="shared" ref="E3:S3" si="0">D3-1</f>
        <v>2017</v>
      </c>
      <c r="F3" s="22">
        <f t="shared" si="0"/>
        <v>2016</v>
      </c>
      <c r="G3" s="22">
        <f t="shared" si="0"/>
        <v>2015</v>
      </c>
      <c r="H3" s="22">
        <f t="shared" si="0"/>
        <v>2014</v>
      </c>
      <c r="I3" s="22">
        <f t="shared" si="0"/>
        <v>2013</v>
      </c>
      <c r="J3" s="22">
        <f t="shared" si="0"/>
        <v>2012</v>
      </c>
      <c r="K3" s="22">
        <f t="shared" si="0"/>
        <v>2011</v>
      </c>
      <c r="L3" s="22">
        <f t="shared" si="0"/>
        <v>2010</v>
      </c>
      <c r="M3" s="22">
        <f t="shared" si="0"/>
        <v>2009</v>
      </c>
      <c r="N3" s="22">
        <f t="shared" si="0"/>
        <v>2008</v>
      </c>
      <c r="O3" s="22">
        <f t="shared" si="0"/>
        <v>2007</v>
      </c>
      <c r="P3" s="22">
        <f t="shared" si="0"/>
        <v>2006</v>
      </c>
      <c r="Q3" s="22">
        <f t="shared" si="0"/>
        <v>2005</v>
      </c>
      <c r="R3" s="22">
        <f t="shared" si="0"/>
        <v>2004</v>
      </c>
      <c r="S3" s="22">
        <f t="shared" si="0"/>
        <v>2003</v>
      </c>
      <c r="T3" s="20" t="s">
        <v>114</v>
      </c>
      <c r="U3" s="20" t="s">
        <v>116</v>
      </c>
      <c r="V3" s="20" t="s">
        <v>115</v>
      </c>
    </row>
    <row r="4" spans="1:22" x14ac:dyDescent="0.25">
      <c r="A4" s="19">
        <v>1</v>
      </c>
      <c r="B4" s="19" t="s">
        <v>42</v>
      </c>
      <c r="C4" s="45" t="s">
        <v>110</v>
      </c>
      <c r="D4" s="24"/>
      <c r="E4" s="24"/>
      <c r="F4" s="24"/>
      <c r="G4" s="24"/>
      <c r="H4" s="24"/>
      <c r="I4" s="24"/>
      <c r="J4" s="24"/>
      <c r="K4" s="24"/>
      <c r="L4" s="24"/>
      <c r="M4" s="24" t="s">
        <v>112</v>
      </c>
      <c r="N4" s="24"/>
      <c r="O4" s="24"/>
      <c r="P4" s="24"/>
      <c r="Q4" s="24"/>
      <c r="R4" s="24"/>
      <c r="S4" s="24"/>
      <c r="T4" s="21" t="s">
        <v>128</v>
      </c>
      <c r="U4" s="21" t="s">
        <v>128</v>
      </c>
      <c r="V4" s="21" t="s">
        <v>128</v>
      </c>
    </row>
    <row r="5" spans="1:22" x14ac:dyDescent="0.25">
      <c r="A5" s="19">
        <v>2</v>
      </c>
      <c r="B5" s="19" t="s">
        <v>106</v>
      </c>
      <c r="C5" s="24" t="s">
        <v>110</v>
      </c>
      <c r="D5" s="24"/>
      <c r="E5" s="24"/>
      <c r="F5" s="24"/>
      <c r="G5" s="24"/>
      <c r="H5" s="24"/>
      <c r="I5" s="24"/>
      <c r="J5" s="24"/>
      <c r="K5" s="24"/>
      <c r="L5" s="24"/>
      <c r="M5" s="24" t="s">
        <v>112</v>
      </c>
      <c r="N5" s="24"/>
      <c r="O5" s="24"/>
      <c r="P5" s="24"/>
      <c r="Q5" s="24"/>
      <c r="R5" s="24"/>
      <c r="S5" s="24"/>
      <c r="T5" s="21" t="s">
        <v>128</v>
      </c>
      <c r="U5" s="21" t="s">
        <v>128</v>
      </c>
      <c r="V5" s="21" t="s">
        <v>128</v>
      </c>
    </row>
    <row r="6" spans="1:22" x14ac:dyDescent="0.25">
      <c r="A6" s="19">
        <v>3</v>
      </c>
      <c r="B6" s="19" t="s">
        <v>107</v>
      </c>
      <c r="C6" s="37" t="s">
        <v>110</v>
      </c>
      <c r="D6" s="38"/>
      <c r="E6" s="38"/>
      <c r="F6" s="39"/>
      <c r="G6" s="40" t="s">
        <v>112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2"/>
      <c r="T6" s="21" t="s">
        <v>128</v>
      </c>
      <c r="U6" s="21" t="s">
        <v>128</v>
      </c>
      <c r="V6" s="21" t="s">
        <v>128</v>
      </c>
    </row>
    <row r="7" spans="1:22" x14ac:dyDescent="0.25">
      <c r="A7" s="19">
        <v>4</v>
      </c>
      <c r="B7" s="19" t="s">
        <v>40</v>
      </c>
      <c r="C7" s="37" t="s">
        <v>110</v>
      </c>
      <c r="D7" s="38"/>
      <c r="E7" s="38"/>
      <c r="F7" s="39"/>
      <c r="G7" s="40" t="s">
        <v>112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2"/>
      <c r="T7" s="21" t="s">
        <v>128</v>
      </c>
      <c r="U7" s="21" t="s">
        <v>128</v>
      </c>
      <c r="V7" s="21" t="s">
        <v>128</v>
      </c>
    </row>
    <row r="8" spans="1:22" x14ac:dyDescent="0.25">
      <c r="A8" s="19">
        <v>5</v>
      </c>
      <c r="B8" s="19" t="s">
        <v>24</v>
      </c>
      <c r="C8" s="28" t="s">
        <v>113</v>
      </c>
      <c r="D8" s="29"/>
      <c r="E8" s="29"/>
      <c r="F8" s="30"/>
      <c r="G8" s="25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6"/>
      <c r="T8" s="21"/>
      <c r="U8" s="21"/>
      <c r="V8" s="21" t="s">
        <v>113</v>
      </c>
    </row>
    <row r="9" spans="1:22" x14ac:dyDescent="0.25">
      <c r="A9" s="19">
        <v>6</v>
      </c>
      <c r="B9" s="19" t="s">
        <v>34</v>
      </c>
      <c r="C9" s="28">
        <v>2021</v>
      </c>
      <c r="D9" s="29"/>
      <c r="E9" s="29"/>
      <c r="F9" s="30"/>
      <c r="G9" s="25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6"/>
      <c r="T9" s="21"/>
      <c r="U9" s="21"/>
      <c r="V9" s="21" t="s">
        <v>117</v>
      </c>
    </row>
    <row r="10" spans="1:22" x14ac:dyDescent="0.25">
      <c r="A10" s="19">
        <v>7</v>
      </c>
      <c r="B10" s="19" t="s">
        <v>36</v>
      </c>
      <c r="C10" s="28" t="s">
        <v>111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30"/>
      <c r="R10" s="25"/>
      <c r="S10" s="26"/>
      <c r="T10" s="21"/>
      <c r="U10" s="21"/>
      <c r="V10" s="21" t="s">
        <v>123</v>
      </c>
    </row>
    <row r="11" spans="1:22" x14ac:dyDescent="0.25">
      <c r="A11" s="19">
        <v>8</v>
      </c>
      <c r="B11" s="19" t="s">
        <v>32</v>
      </c>
      <c r="C11" s="28">
        <v>2021</v>
      </c>
      <c r="D11" s="29"/>
      <c r="E11" s="29"/>
      <c r="F11" s="30"/>
      <c r="G11" s="25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6"/>
      <c r="T11" s="21"/>
      <c r="U11" s="21"/>
      <c r="V11" s="21" t="s">
        <v>117</v>
      </c>
    </row>
    <row r="12" spans="1:22" x14ac:dyDescent="0.25">
      <c r="A12" s="19">
        <v>9</v>
      </c>
      <c r="B12" s="19" t="s">
        <v>28</v>
      </c>
      <c r="C12" s="28">
        <v>2021</v>
      </c>
      <c r="D12" s="29"/>
      <c r="E12" s="29"/>
      <c r="F12" s="30"/>
      <c r="G12" s="25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6"/>
      <c r="T12" s="21"/>
      <c r="U12" s="21"/>
      <c r="V12" s="21" t="s">
        <v>117</v>
      </c>
    </row>
    <row r="13" spans="1:22" x14ac:dyDescent="0.25">
      <c r="A13" s="19">
        <v>10</v>
      </c>
      <c r="B13" s="19" t="s">
        <v>30</v>
      </c>
      <c r="C13" s="28">
        <v>2021</v>
      </c>
      <c r="D13" s="29"/>
      <c r="E13" s="29"/>
      <c r="F13" s="30"/>
      <c r="G13" s="25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6"/>
      <c r="T13" s="21"/>
      <c r="U13" s="21"/>
      <c r="V13" s="21" t="s">
        <v>117</v>
      </c>
    </row>
    <row r="14" spans="1:22" x14ac:dyDescent="0.25">
      <c r="A14" s="19">
        <v>11</v>
      </c>
      <c r="B14" s="19" t="s">
        <v>27</v>
      </c>
      <c r="C14" s="28" t="s">
        <v>111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30"/>
      <c r="R14" s="25"/>
      <c r="S14" s="26"/>
      <c r="T14" s="21"/>
      <c r="U14" s="21"/>
      <c r="V14" s="21" t="s">
        <v>111</v>
      </c>
    </row>
    <row r="15" spans="1:22" x14ac:dyDescent="0.25">
      <c r="A15" s="19">
        <v>12</v>
      </c>
      <c r="B15" s="19" t="s">
        <v>35</v>
      </c>
      <c r="C15" s="28">
        <v>2021</v>
      </c>
      <c r="D15" s="29"/>
      <c r="E15" s="29"/>
      <c r="F15" s="30"/>
      <c r="G15" s="25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6"/>
      <c r="T15" s="21"/>
      <c r="U15" s="21"/>
      <c r="V15" s="21" t="s">
        <v>117</v>
      </c>
    </row>
    <row r="16" spans="1:22" x14ac:dyDescent="0.25">
      <c r="A16" s="19">
        <v>13</v>
      </c>
      <c r="B16" s="19" t="s">
        <v>39</v>
      </c>
      <c r="C16" s="28">
        <v>2021</v>
      </c>
      <c r="D16" s="29"/>
      <c r="E16" s="29"/>
      <c r="F16" s="30"/>
      <c r="G16" s="25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6"/>
      <c r="T16" s="21"/>
      <c r="U16" s="21"/>
      <c r="V16" s="21" t="s">
        <v>117</v>
      </c>
    </row>
    <row r="17" spans="1:22" x14ac:dyDescent="0.25">
      <c r="A17" s="19">
        <v>14</v>
      </c>
      <c r="B17" s="19" t="s">
        <v>29</v>
      </c>
      <c r="C17" s="28">
        <v>2021</v>
      </c>
      <c r="D17" s="29"/>
      <c r="E17" s="29"/>
      <c r="F17" s="30"/>
      <c r="G17" s="25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6"/>
      <c r="T17" s="21"/>
      <c r="U17" s="21"/>
      <c r="V17" s="21" t="s">
        <v>117</v>
      </c>
    </row>
    <row r="18" spans="1:22" x14ac:dyDescent="0.25">
      <c r="A18" s="19">
        <v>15</v>
      </c>
      <c r="B18" s="19" t="s">
        <v>25</v>
      </c>
      <c r="C18" s="28">
        <v>2021</v>
      </c>
      <c r="D18" s="29"/>
      <c r="E18" s="30"/>
      <c r="F18" s="25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6"/>
      <c r="T18" s="21"/>
      <c r="U18" s="21"/>
      <c r="V18" s="21" t="s">
        <v>117</v>
      </c>
    </row>
    <row r="19" spans="1:22" x14ac:dyDescent="0.25">
      <c r="A19" s="19">
        <v>16</v>
      </c>
      <c r="B19" s="19" t="s">
        <v>23</v>
      </c>
      <c r="C19" s="28">
        <v>2021</v>
      </c>
      <c r="D19" s="29"/>
      <c r="E19" s="29"/>
      <c r="F19" s="30"/>
      <c r="G19" s="25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6"/>
      <c r="T19" s="21"/>
      <c r="U19" s="21"/>
      <c r="V19" s="21" t="s">
        <v>117</v>
      </c>
    </row>
    <row r="20" spans="1:22" x14ac:dyDescent="0.25">
      <c r="A20" s="19">
        <v>17</v>
      </c>
      <c r="B20" s="19" t="s">
        <v>31</v>
      </c>
      <c r="C20" s="28">
        <v>2021</v>
      </c>
      <c r="D20" s="29"/>
      <c r="E20" s="29"/>
      <c r="F20" s="30"/>
      <c r="G20" s="25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6"/>
      <c r="T20" s="21"/>
      <c r="U20" s="21"/>
      <c r="V20" s="21" t="s">
        <v>117</v>
      </c>
    </row>
    <row r="21" spans="1:22" x14ac:dyDescent="0.25">
      <c r="A21" s="19">
        <v>18</v>
      </c>
      <c r="B21" s="19" t="s">
        <v>43</v>
      </c>
      <c r="C21" s="28" t="s">
        <v>112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30"/>
      <c r="T21" s="21"/>
      <c r="U21" s="21"/>
      <c r="V21" s="21" t="s">
        <v>112</v>
      </c>
    </row>
    <row r="22" spans="1:22" x14ac:dyDescent="0.25">
      <c r="A22" s="19">
        <v>19</v>
      </c>
      <c r="B22" s="19" t="s">
        <v>44</v>
      </c>
      <c r="C22" s="28">
        <v>2021</v>
      </c>
      <c r="D22" s="29"/>
      <c r="E22" s="29"/>
      <c r="F22" s="29"/>
      <c r="G22" s="29"/>
      <c r="H22" s="29"/>
      <c r="I22" s="30"/>
      <c r="J22" s="25"/>
      <c r="K22" s="27"/>
      <c r="L22" s="27"/>
      <c r="M22" s="27"/>
      <c r="N22" s="27"/>
      <c r="O22" s="27"/>
      <c r="P22" s="27"/>
      <c r="Q22" s="27"/>
      <c r="R22" s="27"/>
      <c r="S22" s="26"/>
      <c r="T22" s="21"/>
      <c r="U22" s="21"/>
      <c r="V22" s="21" t="s">
        <v>117</v>
      </c>
    </row>
    <row r="23" spans="1:22" x14ac:dyDescent="0.25">
      <c r="A23" s="19">
        <v>20</v>
      </c>
      <c r="B23" s="19" t="s">
        <v>41</v>
      </c>
      <c r="C23" s="28">
        <v>2022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25"/>
      <c r="S23" s="26"/>
      <c r="T23" s="21"/>
      <c r="U23" s="21"/>
      <c r="V23" s="21" t="s">
        <v>121</v>
      </c>
    </row>
    <row r="24" spans="1:22" x14ac:dyDescent="0.25">
      <c r="A24" s="19">
        <v>21</v>
      </c>
      <c r="B24" s="19" t="s">
        <v>26</v>
      </c>
      <c r="C24" s="28">
        <v>2022</v>
      </c>
      <c r="D24" s="29"/>
      <c r="E24" s="29"/>
      <c r="F24" s="30"/>
      <c r="G24" s="25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6"/>
      <c r="T24" s="21"/>
      <c r="U24" s="21"/>
      <c r="V24" s="21" t="s">
        <v>121</v>
      </c>
    </row>
    <row r="25" spans="1:22" x14ac:dyDescent="0.25">
      <c r="A25" s="19">
        <v>22</v>
      </c>
      <c r="B25" s="19" t="s">
        <v>38</v>
      </c>
      <c r="C25" s="28">
        <v>2020</v>
      </c>
      <c r="D25" s="29"/>
      <c r="E25" s="29"/>
      <c r="F25" s="29"/>
      <c r="G25" s="29"/>
      <c r="H25" s="30"/>
      <c r="I25" s="28">
        <v>2021</v>
      </c>
      <c r="J25" s="29"/>
      <c r="K25" s="29"/>
      <c r="L25" s="29"/>
      <c r="M25" s="29"/>
      <c r="N25" s="29"/>
      <c r="O25" s="29"/>
      <c r="P25" s="30"/>
      <c r="Q25" s="25"/>
      <c r="R25" s="27"/>
      <c r="S25" s="26"/>
      <c r="T25" s="21"/>
      <c r="U25" s="21"/>
      <c r="V25" s="21" t="s">
        <v>122</v>
      </c>
    </row>
    <row r="26" spans="1:22" x14ac:dyDescent="0.25">
      <c r="A26" s="19">
        <v>23</v>
      </c>
      <c r="B26" s="19" t="s">
        <v>33</v>
      </c>
      <c r="C26" s="25"/>
      <c r="D26" s="27"/>
      <c r="E26" s="27"/>
      <c r="F26" s="27"/>
      <c r="G26" s="27"/>
      <c r="H26" s="26"/>
      <c r="I26" s="28">
        <v>2022</v>
      </c>
      <c r="J26" s="29"/>
      <c r="K26" s="29"/>
      <c r="L26" s="29"/>
      <c r="M26" s="29"/>
      <c r="N26" s="29"/>
      <c r="O26" s="29"/>
      <c r="P26" s="30"/>
      <c r="Q26" s="25"/>
      <c r="R26" s="27"/>
      <c r="S26" s="26"/>
      <c r="T26" s="21"/>
      <c r="U26" s="21"/>
      <c r="V26" s="21"/>
    </row>
    <row r="28" spans="1:22" x14ac:dyDescent="0.25">
      <c r="B28" s="11" t="s">
        <v>108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</row>
    <row r="29" spans="1:22" x14ac:dyDescent="0.25">
      <c r="B29" s="43" t="s">
        <v>126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</row>
    <row r="30" spans="1:22" x14ac:dyDescent="0.25">
      <c r="B30" s="43" t="s">
        <v>118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</row>
    <row r="31" spans="1:22" x14ac:dyDescent="0.25">
      <c r="B31" s="43" t="s">
        <v>119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</row>
    <row r="32" spans="1:22" x14ac:dyDescent="0.25">
      <c r="B32" s="43" t="s">
        <v>120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</row>
    <row r="33" spans="2:19" x14ac:dyDescent="0.25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</row>
    <row r="34" spans="2:19" x14ac:dyDescent="0.25"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</row>
  </sheetData>
  <sortState ref="C3:S3">
    <sortCondition descending="1" ref="C1"/>
  </sortState>
  <mergeCells count="57">
    <mergeCell ref="B33:S33"/>
    <mergeCell ref="B34:S34"/>
    <mergeCell ref="T2:V2"/>
    <mergeCell ref="Q25:S25"/>
    <mergeCell ref="B29:S29"/>
    <mergeCell ref="B30:S30"/>
    <mergeCell ref="B31:S31"/>
    <mergeCell ref="B32:S32"/>
    <mergeCell ref="Q26:S26"/>
    <mergeCell ref="C26:H26"/>
    <mergeCell ref="I26:P26"/>
    <mergeCell ref="G19:S19"/>
    <mergeCell ref="G20:S20"/>
    <mergeCell ref="C23:Q23"/>
    <mergeCell ref="C19:F19"/>
    <mergeCell ref="C20:F20"/>
    <mergeCell ref="I25:P25"/>
    <mergeCell ref="C25:H25"/>
    <mergeCell ref="C21:S21"/>
    <mergeCell ref="J22:S22"/>
    <mergeCell ref="R23:S23"/>
    <mergeCell ref="G24:S24"/>
    <mergeCell ref="C16:F16"/>
    <mergeCell ref="C17:F17"/>
    <mergeCell ref="C18:E18"/>
    <mergeCell ref="C22:I22"/>
    <mergeCell ref="C24:F24"/>
    <mergeCell ref="C1:V1"/>
    <mergeCell ref="C2:S2"/>
    <mergeCell ref="G8:S8"/>
    <mergeCell ref="G9:S9"/>
    <mergeCell ref="G11:S11"/>
    <mergeCell ref="C6:F6"/>
    <mergeCell ref="C7:F7"/>
    <mergeCell ref="G7:S7"/>
    <mergeCell ref="G6:S6"/>
    <mergeCell ref="C8:F8"/>
    <mergeCell ref="C10:Q10"/>
    <mergeCell ref="C9:F9"/>
    <mergeCell ref="C11:F11"/>
    <mergeCell ref="R10:S10"/>
    <mergeCell ref="C28:S28"/>
    <mergeCell ref="C4:L4"/>
    <mergeCell ref="M4:S4"/>
    <mergeCell ref="C5:L5"/>
    <mergeCell ref="M5:S5"/>
    <mergeCell ref="R14:S14"/>
    <mergeCell ref="F18:S18"/>
    <mergeCell ref="G12:S12"/>
    <mergeCell ref="G13:S13"/>
    <mergeCell ref="G15:S15"/>
    <mergeCell ref="G16:S16"/>
    <mergeCell ref="G17:S17"/>
    <mergeCell ref="C14:Q14"/>
    <mergeCell ref="C12:F12"/>
    <mergeCell ref="C13:F13"/>
    <mergeCell ref="C15:F1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3"/>
  <sheetViews>
    <sheetView zoomScaleNormal="100" workbookViewId="0"/>
  </sheetViews>
  <sheetFormatPr defaultRowHeight="15" x14ac:dyDescent="0.25"/>
  <cols>
    <col min="1" max="1" width="17.85546875" customWidth="1"/>
    <col min="2" max="2" width="3.7109375" bestFit="1" customWidth="1"/>
    <col min="4" max="4" width="12.5703125" customWidth="1"/>
    <col min="5" max="5" width="10.5703125" customWidth="1"/>
    <col min="6" max="6" width="11.7109375" customWidth="1"/>
    <col min="7" max="7" width="13.42578125" bestFit="1" customWidth="1"/>
    <col min="8" max="8" width="18" style="3" bestFit="1" customWidth="1"/>
    <col min="15" max="15" width="68.28515625" customWidth="1"/>
  </cols>
  <sheetData>
    <row r="2" spans="1:9" x14ac:dyDescent="0.25">
      <c r="A2" s="5" t="s">
        <v>77</v>
      </c>
      <c r="B2" s="2"/>
      <c r="C2" s="6">
        <v>43152</v>
      </c>
      <c r="D2" s="2"/>
      <c r="E2" s="2" t="s">
        <v>79</v>
      </c>
      <c r="F2" s="2"/>
      <c r="G2" s="2"/>
      <c r="H2" s="4"/>
      <c r="I2" s="2"/>
    </row>
    <row r="3" spans="1:9" x14ac:dyDescent="0.25">
      <c r="A3" s="7"/>
      <c r="B3" s="7"/>
      <c r="C3" s="7" t="s">
        <v>83</v>
      </c>
      <c r="D3" s="7" t="s">
        <v>59</v>
      </c>
      <c r="E3" s="7" t="s">
        <v>59</v>
      </c>
      <c r="F3" s="7" t="s">
        <v>84</v>
      </c>
      <c r="G3" s="7" t="s">
        <v>78</v>
      </c>
      <c r="H3" s="8" t="s">
        <v>85</v>
      </c>
      <c r="I3" s="7"/>
    </row>
    <row r="4" spans="1:9" x14ac:dyDescent="0.25">
      <c r="A4" t="s">
        <v>23</v>
      </c>
      <c r="B4" t="s">
        <v>17</v>
      </c>
      <c r="C4">
        <v>9075</v>
      </c>
      <c r="D4" s="1">
        <v>42552</v>
      </c>
      <c r="E4" t="s">
        <v>47</v>
      </c>
      <c r="F4" t="s">
        <v>47</v>
      </c>
      <c r="H4" s="3">
        <f>C4*E$30/1024/1024</f>
        <v>1008.2602500915527</v>
      </c>
      <c r="I4" t="s">
        <v>57</v>
      </c>
    </row>
    <row r="5" spans="1:9" x14ac:dyDescent="0.25">
      <c r="A5" t="s">
        <v>24</v>
      </c>
      <c r="B5" t="s">
        <v>18</v>
      </c>
      <c r="C5">
        <v>9065</v>
      </c>
      <c r="D5" s="1">
        <v>42552</v>
      </c>
      <c r="E5" t="s">
        <v>47</v>
      </c>
      <c r="F5" t="s">
        <v>47</v>
      </c>
      <c r="H5" s="3">
        <f t="shared" ref="H5:H7" si="0">C5*E$30/1024/1024</f>
        <v>1007.1492195129395</v>
      </c>
      <c r="I5" t="s">
        <v>57</v>
      </c>
    </row>
    <row r="6" spans="1:9" x14ac:dyDescent="0.25">
      <c r="A6" t="s">
        <v>25</v>
      </c>
      <c r="B6" t="s">
        <v>19</v>
      </c>
      <c r="C6">
        <v>1711</v>
      </c>
      <c r="D6" s="1">
        <v>43040</v>
      </c>
      <c r="E6" t="s">
        <v>47</v>
      </c>
      <c r="F6" t="s">
        <v>47</v>
      </c>
      <c r="H6" s="3">
        <f t="shared" si="0"/>
        <v>190.09733200073242</v>
      </c>
      <c r="I6" t="s">
        <v>57</v>
      </c>
    </row>
    <row r="7" spans="1:9" x14ac:dyDescent="0.25">
      <c r="A7" t="s">
        <v>26</v>
      </c>
      <c r="B7" t="s">
        <v>20</v>
      </c>
      <c r="C7">
        <v>9074</v>
      </c>
      <c r="D7" s="1">
        <v>42552</v>
      </c>
      <c r="E7" t="s">
        <v>47</v>
      </c>
      <c r="F7" t="s">
        <v>47</v>
      </c>
      <c r="H7" s="3">
        <f t="shared" si="0"/>
        <v>1008.1491470336914</v>
      </c>
      <c r="I7" t="s">
        <v>57</v>
      </c>
    </row>
    <row r="8" spans="1:9" x14ac:dyDescent="0.25">
      <c r="A8" t="s">
        <v>27</v>
      </c>
      <c r="B8" t="s">
        <v>21</v>
      </c>
      <c r="C8">
        <v>108066</v>
      </c>
      <c r="D8" s="1">
        <v>38657</v>
      </c>
      <c r="E8" s="2" t="s">
        <v>48</v>
      </c>
      <c r="F8" s="2" t="s">
        <v>47</v>
      </c>
      <c r="G8" s="1">
        <v>42552</v>
      </c>
      <c r="H8" s="3">
        <f>((G8-D8+1)*E$32+(C$2-G8+1)*E$30)/1024/1024*24</f>
        <v>6796.8406677246094</v>
      </c>
      <c r="I8" t="s">
        <v>57</v>
      </c>
    </row>
    <row r="9" spans="1:9" x14ac:dyDescent="0.25">
      <c r="A9" t="s">
        <v>28</v>
      </c>
      <c r="B9" t="s">
        <v>22</v>
      </c>
      <c r="C9">
        <v>9058</v>
      </c>
      <c r="D9" s="1">
        <v>42552</v>
      </c>
      <c r="E9" t="s">
        <v>47</v>
      </c>
      <c r="F9" t="s">
        <v>47</v>
      </c>
      <c r="H9" s="3">
        <f t="shared" ref="H9:H13" si="1">C9*E$30/1024/1024</f>
        <v>1006.3714981079102</v>
      </c>
      <c r="I9" t="s">
        <v>57</v>
      </c>
    </row>
    <row r="10" spans="1:9" x14ac:dyDescent="0.25">
      <c r="A10" t="s">
        <v>29</v>
      </c>
      <c r="B10" t="s">
        <v>0</v>
      </c>
      <c r="C10">
        <v>9060</v>
      </c>
      <c r="D10" s="1">
        <v>42552</v>
      </c>
      <c r="E10" t="s">
        <v>47</v>
      </c>
      <c r="F10" t="s">
        <v>47</v>
      </c>
      <c r="H10" s="3">
        <f t="shared" si="1"/>
        <v>1006.5937042236328</v>
      </c>
      <c r="I10" t="s">
        <v>57</v>
      </c>
    </row>
    <row r="11" spans="1:9" x14ac:dyDescent="0.25">
      <c r="A11" t="s">
        <v>30</v>
      </c>
      <c r="B11" t="s">
        <v>1</v>
      </c>
      <c r="C11">
        <v>34480</v>
      </c>
      <c r="D11" s="1">
        <v>42552</v>
      </c>
      <c r="E11" t="s">
        <v>47</v>
      </c>
      <c r="F11" t="s">
        <v>47</v>
      </c>
      <c r="H11" s="3">
        <f t="shared" si="1"/>
        <v>3830.8334350585937</v>
      </c>
      <c r="I11" t="s">
        <v>57</v>
      </c>
    </row>
    <row r="12" spans="1:9" x14ac:dyDescent="0.25">
      <c r="A12" t="s">
        <v>31</v>
      </c>
      <c r="B12" t="s">
        <v>2</v>
      </c>
      <c r="C12">
        <v>9040</v>
      </c>
      <c r="D12" s="1">
        <v>42552</v>
      </c>
      <c r="E12" t="s">
        <v>47</v>
      </c>
      <c r="F12" t="s">
        <v>47</v>
      </c>
      <c r="H12" s="3">
        <f t="shared" si="1"/>
        <v>1004.3716430664062</v>
      </c>
      <c r="I12" t="s">
        <v>57</v>
      </c>
    </row>
    <row r="13" spans="1:9" x14ac:dyDescent="0.25">
      <c r="A13" t="s">
        <v>32</v>
      </c>
      <c r="B13" t="s">
        <v>3</v>
      </c>
      <c r="C13">
        <v>9085</v>
      </c>
      <c r="D13" s="1">
        <v>42552</v>
      </c>
      <c r="E13" t="s">
        <v>47</v>
      </c>
      <c r="F13" t="s">
        <v>47</v>
      </c>
      <c r="H13" s="3">
        <f t="shared" si="1"/>
        <v>1009.371280670166</v>
      </c>
      <c r="I13" t="s">
        <v>57</v>
      </c>
    </row>
    <row r="14" spans="1:9" x14ac:dyDescent="0.25">
      <c r="A14" t="s">
        <v>33</v>
      </c>
      <c r="B14" t="s">
        <v>4</v>
      </c>
      <c r="C14">
        <v>61391</v>
      </c>
      <c r="D14" s="1">
        <v>38784</v>
      </c>
      <c r="E14" t="s">
        <v>49</v>
      </c>
      <c r="F14" t="s">
        <v>49</v>
      </c>
      <c r="G14" t="s">
        <v>46</v>
      </c>
      <c r="H14" s="3">
        <f>C14*E$31/1024/1024</f>
        <v>5115.5458688735962</v>
      </c>
      <c r="I14" t="s">
        <v>57</v>
      </c>
    </row>
    <row r="15" spans="1:9" x14ac:dyDescent="0.25">
      <c r="A15" t="s">
        <v>34</v>
      </c>
      <c r="B15" t="s">
        <v>5</v>
      </c>
      <c r="C15">
        <v>9068</v>
      </c>
      <c r="D15" s="1">
        <v>42552</v>
      </c>
      <c r="E15" t="s">
        <v>47</v>
      </c>
      <c r="F15" t="s">
        <v>47</v>
      </c>
      <c r="H15" s="3">
        <f>C15*E$30/1024/1024</f>
        <v>1007.4825286865234</v>
      </c>
      <c r="I15" t="s">
        <v>57</v>
      </c>
    </row>
    <row r="16" spans="1:9" x14ac:dyDescent="0.25">
      <c r="A16" t="s">
        <v>35</v>
      </c>
      <c r="B16" t="s">
        <v>6</v>
      </c>
      <c r="C16">
        <v>9041</v>
      </c>
      <c r="D16" s="1">
        <v>42552</v>
      </c>
      <c r="E16" t="s">
        <v>47</v>
      </c>
      <c r="F16" t="s">
        <v>47</v>
      </c>
      <c r="H16" s="3">
        <f t="shared" ref="H16" si="2">C16*E$30/1024/1024</f>
        <v>1004.4827461242676</v>
      </c>
      <c r="I16" t="s">
        <v>57</v>
      </c>
    </row>
    <row r="17" spans="1:9" x14ac:dyDescent="0.25">
      <c r="A17" t="s">
        <v>45</v>
      </c>
      <c r="B17" t="s">
        <v>7</v>
      </c>
      <c r="C17">
        <v>126280</v>
      </c>
      <c r="D17" s="1">
        <v>37895</v>
      </c>
      <c r="E17" s="2" t="s">
        <v>48</v>
      </c>
      <c r="F17" s="2" t="s">
        <v>47</v>
      </c>
      <c r="G17" s="1">
        <v>42552</v>
      </c>
      <c r="H17" s="3">
        <f>((G17-D17+1)*E$32+(C$2-G17+1)*E$30)/1024/1024*24</f>
        <v>7812.7670288085938</v>
      </c>
      <c r="I17" t="s">
        <v>57</v>
      </c>
    </row>
    <row r="18" spans="1:9" x14ac:dyDescent="0.25">
      <c r="A18" t="s">
        <v>36</v>
      </c>
      <c r="B18" t="s">
        <v>8</v>
      </c>
      <c r="C18">
        <v>107887</v>
      </c>
      <c r="D18" s="1">
        <v>38657</v>
      </c>
      <c r="E18" s="2" t="s">
        <v>48</v>
      </c>
      <c r="F18" s="2" t="s">
        <v>47</v>
      </c>
      <c r="G18" s="1">
        <v>42552</v>
      </c>
      <c r="H18" s="3">
        <f>((G18-D18+1)*E$32+(C$2-G18+1)*E$30)/1024/1024*24</f>
        <v>6796.8406677246094</v>
      </c>
      <c r="I18" t="s">
        <v>57</v>
      </c>
    </row>
    <row r="19" spans="1:9" x14ac:dyDescent="0.25">
      <c r="A19" t="s">
        <v>37</v>
      </c>
      <c r="B19" t="s">
        <v>9</v>
      </c>
      <c r="C19">
        <v>55226</v>
      </c>
      <c r="D19" s="1">
        <v>37895</v>
      </c>
      <c r="E19" s="2" t="s">
        <v>50</v>
      </c>
      <c r="F19" s="2" t="s">
        <v>47</v>
      </c>
      <c r="G19" s="1">
        <v>42552</v>
      </c>
      <c r="H19" s="3">
        <f>((G19-D19+1)*E$33+(C$2-G19+1)*E$30)/1024/1024*24</f>
        <v>4707.6587677001953</v>
      </c>
      <c r="I19" t="s">
        <v>57</v>
      </c>
    </row>
    <row r="20" spans="1:9" x14ac:dyDescent="0.25">
      <c r="A20" t="s">
        <v>38</v>
      </c>
      <c r="B20" t="s">
        <v>10</v>
      </c>
      <c r="C20">
        <v>106197</v>
      </c>
      <c r="D20" s="1">
        <v>38730</v>
      </c>
      <c r="E20" s="2" t="s">
        <v>49</v>
      </c>
      <c r="F20" s="2" t="s">
        <v>47</v>
      </c>
      <c r="G20" s="1">
        <v>42552</v>
      </c>
      <c r="H20" s="3">
        <f>((G20-D20+1)*E$31+(C$2-G20+1)*E$30)/1024/1024*24</f>
        <v>9247.9963302612305</v>
      </c>
      <c r="I20" t="s">
        <v>57</v>
      </c>
    </row>
    <row r="21" spans="1:9" x14ac:dyDescent="0.25">
      <c r="A21" t="s">
        <v>39</v>
      </c>
      <c r="B21" t="s">
        <v>11</v>
      </c>
      <c r="C21">
        <v>35218</v>
      </c>
      <c r="D21" s="1">
        <v>42552</v>
      </c>
      <c r="E21" t="s">
        <v>47</v>
      </c>
      <c r="F21" t="s">
        <v>47</v>
      </c>
      <c r="H21" s="3">
        <f>C21*E$30/1024/1024</f>
        <v>3912.8274917602539</v>
      </c>
      <c r="I21" t="s">
        <v>57</v>
      </c>
    </row>
    <row r="22" spans="1:9" x14ac:dyDescent="0.25">
      <c r="A22" t="s">
        <v>40</v>
      </c>
      <c r="B22" t="s">
        <v>12</v>
      </c>
      <c r="C22">
        <v>126287</v>
      </c>
      <c r="D22" s="1">
        <v>37895</v>
      </c>
      <c r="E22" s="2" t="s">
        <v>48</v>
      </c>
      <c r="F22" s="2" t="s">
        <v>47</v>
      </c>
      <c r="G22" s="1">
        <v>42552</v>
      </c>
      <c r="H22" s="3">
        <f t="shared" ref="H22:H25" si="3">((G22-D22+1)*E$32+(C$2-G22+1)*E$30)/1024/1024*24</f>
        <v>7812.7670288085938</v>
      </c>
      <c r="I22" t="s">
        <v>57</v>
      </c>
    </row>
    <row r="23" spans="1:9" x14ac:dyDescent="0.25">
      <c r="A23" t="s">
        <v>41</v>
      </c>
      <c r="B23" t="s">
        <v>13</v>
      </c>
      <c r="C23">
        <v>87486</v>
      </c>
      <c r="D23" s="1">
        <v>38595</v>
      </c>
      <c r="E23" s="2" t="s">
        <v>48</v>
      </c>
      <c r="F23" s="2" t="s">
        <v>47</v>
      </c>
      <c r="G23" s="1">
        <v>42552</v>
      </c>
      <c r="H23" s="3">
        <f t="shared" si="3"/>
        <v>6879.5013427734375</v>
      </c>
      <c r="I23" t="s">
        <v>57</v>
      </c>
    </row>
    <row r="24" spans="1:9" x14ac:dyDescent="0.25">
      <c r="A24" t="s">
        <v>42</v>
      </c>
      <c r="B24" t="s">
        <v>14</v>
      </c>
      <c r="C24">
        <v>126257</v>
      </c>
      <c r="D24" s="1">
        <v>37895</v>
      </c>
      <c r="E24" s="2" t="s">
        <v>48</v>
      </c>
      <c r="F24" s="2" t="s">
        <v>47</v>
      </c>
      <c r="G24" s="1">
        <v>42552</v>
      </c>
      <c r="H24" s="3">
        <f t="shared" si="3"/>
        <v>7812.7670288085938</v>
      </c>
      <c r="I24" t="s">
        <v>57</v>
      </c>
    </row>
    <row r="25" spans="1:9" x14ac:dyDescent="0.25">
      <c r="A25" t="s">
        <v>43</v>
      </c>
      <c r="B25" t="s">
        <v>15</v>
      </c>
      <c r="C25">
        <v>126191</v>
      </c>
      <c r="D25" s="1">
        <v>37895</v>
      </c>
      <c r="E25" s="2" t="s">
        <v>48</v>
      </c>
      <c r="F25" s="2" t="s">
        <v>47</v>
      </c>
      <c r="G25" s="1">
        <v>42552</v>
      </c>
      <c r="H25" s="3">
        <f t="shared" si="3"/>
        <v>7812.7670288085938</v>
      </c>
      <c r="I25" t="s">
        <v>57</v>
      </c>
    </row>
    <row r="26" spans="1:9" x14ac:dyDescent="0.25">
      <c r="A26" t="s">
        <v>44</v>
      </c>
      <c r="B26" t="s">
        <v>16</v>
      </c>
      <c r="C26">
        <v>40012</v>
      </c>
      <c r="D26" s="1">
        <v>41334</v>
      </c>
      <c r="E26" s="2" t="s">
        <v>49</v>
      </c>
      <c r="F26" s="2" t="s">
        <v>47</v>
      </c>
      <c r="G26" s="1">
        <v>42552</v>
      </c>
      <c r="H26" s="3">
        <f>((G26-D26+1)*E$31+(C$2-G26+1)*E$30)/1024/1024*24</f>
        <v>4040.3738021850586</v>
      </c>
      <c r="I26" t="s">
        <v>57</v>
      </c>
    </row>
    <row r="28" spans="1:9" x14ac:dyDescent="0.25">
      <c r="B28" s="9"/>
      <c r="C28">
        <f>SUM(C4:C27)</f>
        <v>1224255</v>
      </c>
      <c r="G28" t="s">
        <v>86</v>
      </c>
      <c r="H28" s="3">
        <f>SUM(H4:H27)</f>
        <v>91831.815838813782</v>
      </c>
      <c r="I28" t="s">
        <v>57</v>
      </c>
    </row>
    <row r="29" spans="1:9" x14ac:dyDescent="0.25">
      <c r="A29" s="2" t="s">
        <v>75</v>
      </c>
      <c r="B29" s="2"/>
      <c r="C29" s="2"/>
      <c r="D29" s="2"/>
      <c r="E29" s="2"/>
      <c r="F29" s="2"/>
      <c r="G29" s="2"/>
      <c r="H29" s="4"/>
      <c r="I29" s="2"/>
    </row>
    <row r="30" spans="1:9" x14ac:dyDescent="0.25">
      <c r="A30" t="s">
        <v>51</v>
      </c>
      <c r="C30" t="s">
        <v>58</v>
      </c>
      <c r="D30" t="s">
        <v>53</v>
      </c>
      <c r="E30" s="10">
        <v>116500</v>
      </c>
      <c r="F30" t="s">
        <v>52</v>
      </c>
    </row>
    <row r="31" spans="1:9" x14ac:dyDescent="0.25">
      <c r="C31" t="s">
        <v>58</v>
      </c>
      <c r="D31" t="s">
        <v>54</v>
      </c>
      <c r="E31" s="10">
        <f>E30/4*3</f>
        <v>87375</v>
      </c>
      <c r="F31" t="s">
        <v>52</v>
      </c>
    </row>
    <row r="32" spans="1:9" x14ac:dyDescent="0.25">
      <c r="C32" t="s">
        <v>58</v>
      </c>
      <c r="D32" t="s">
        <v>55</v>
      </c>
      <c r="E32" s="10">
        <f>E30/2</f>
        <v>58250</v>
      </c>
      <c r="F32" t="s">
        <v>52</v>
      </c>
    </row>
    <row r="33" spans="1:9" x14ac:dyDescent="0.25">
      <c r="C33" t="s">
        <v>58</v>
      </c>
      <c r="D33" t="s">
        <v>56</v>
      </c>
      <c r="E33" s="10">
        <f>E30/4</f>
        <v>29125</v>
      </c>
      <c r="F33" t="s">
        <v>52</v>
      </c>
    </row>
    <row r="34" spans="1:9" x14ac:dyDescent="0.25">
      <c r="A34" s="2" t="s">
        <v>76</v>
      </c>
      <c r="B34" s="2"/>
      <c r="C34" s="2"/>
      <c r="D34" s="2"/>
      <c r="E34" s="2"/>
      <c r="F34" s="2"/>
      <c r="G34" s="2"/>
      <c r="H34" s="4"/>
      <c r="I34" s="2"/>
    </row>
    <row r="35" spans="1:9" x14ac:dyDescent="0.25">
      <c r="A35" t="s">
        <v>51</v>
      </c>
      <c r="C35" t="s">
        <v>87</v>
      </c>
      <c r="D35">
        <f>48*2*2*8</f>
        <v>1536</v>
      </c>
      <c r="E35" t="s">
        <v>64</v>
      </c>
      <c r="H35"/>
    </row>
    <row r="36" spans="1:9" x14ac:dyDescent="0.25">
      <c r="A36" t="s">
        <v>51</v>
      </c>
      <c r="C36" s="11" t="s">
        <v>60</v>
      </c>
      <c r="D36" s="12">
        <f>48*2*2*60</f>
        <v>11520</v>
      </c>
      <c r="E36" s="11" t="s">
        <v>62</v>
      </c>
      <c r="F36" s="11">
        <f>D36*60/1000</f>
        <v>691.2</v>
      </c>
      <c r="G36" s="11" t="s">
        <v>65</v>
      </c>
    </row>
    <row r="37" spans="1:9" x14ac:dyDescent="0.25">
      <c r="C37" s="13" t="s">
        <v>61</v>
      </c>
      <c r="D37" s="14">
        <f>D36/2</f>
        <v>5760</v>
      </c>
      <c r="E37" s="13" t="s">
        <v>62</v>
      </c>
      <c r="F37" s="13">
        <f>D37*60/1000</f>
        <v>345.6</v>
      </c>
      <c r="G37" s="13" t="s">
        <v>65</v>
      </c>
      <c r="H37" s="15" t="s">
        <v>80</v>
      </c>
    </row>
    <row r="38" spans="1:9" x14ac:dyDescent="0.25">
      <c r="C38" s="13" t="s">
        <v>72</v>
      </c>
      <c r="D38" s="14"/>
      <c r="E38" s="13"/>
      <c r="F38" s="13">
        <f>F36/6</f>
        <v>115.2</v>
      </c>
      <c r="G38" s="13" t="s">
        <v>65</v>
      </c>
      <c r="H38" s="15" t="s">
        <v>81</v>
      </c>
    </row>
    <row r="39" spans="1:9" x14ac:dyDescent="0.25">
      <c r="D39" s="10"/>
    </row>
    <row r="40" spans="1:9" x14ac:dyDescent="0.25">
      <c r="A40" t="s">
        <v>73</v>
      </c>
      <c r="B40" t="s">
        <v>63</v>
      </c>
      <c r="C40" s="11" t="s">
        <v>88</v>
      </c>
      <c r="D40" s="12">
        <f>D36*8</f>
        <v>92160</v>
      </c>
      <c r="E40" s="11" t="s">
        <v>62</v>
      </c>
      <c r="F40" s="16">
        <f>D40*60/1000</f>
        <v>5529.6</v>
      </c>
      <c r="G40" s="11" t="s">
        <v>65</v>
      </c>
    </row>
    <row r="41" spans="1:9" x14ac:dyDescent="0.25">
      <c r="B41" s="13" t="s">
        <v>63</v>
      </c>
      <c r="C41" s="13" t="s">
        <v>61</v>
      </c>
      <c r="D41" s="14">
        <f>D37*8</f>
        <v>46080</v>
      </c>
      <c r="E41" s="13" t="s">
        <v>62</v>
      </c>
      <c r="F41" s="17">
        <f>D41*60/1000</f>
        <v>2764.8</v>
      </c>
      <c r="G41" s="13" t="s">
        <v>65</v>
      </c>
      <c r="H41" s="15" t="s">
        <v>80</v>
      </c>
    </row>
    <row r="42" spans="1:9" x14ac:dyDescent="0.25">
      <c r="C42" s="11" t="s">
        <v>66</v>
      </c>
      <c r="D42" s="12">
        <f>D40*8/60</f>
        <v>12288</v>
      </c>
      <c r="E42" s="11" t="s">
        <v>64</v>
      </c>
    </row>
    <row r="43" spans="1:9" x14ac:dyDescent="0.25">
      <c r="D43" s="10"/>
    </row>
    <row r="44" spans="1:9" x14ac:dyDescent="0.25">
      <c r="A44" t="s">
        <v>74</v>
      </c>
      <c r="B44" t="s">
        <v>68</v>
      </c>
      <c r="C44" t="s">
        <v>67</v>
      </c>
      <c r="D44" s="10">
        <f>D42*3</f>
        <v>36864</v>
      </c>
      <c r="E44" t="s">
        <v>64</v>
      </c>
      <c r="F44" t="s">
        <v>90</v>
      </c>
    </row>
    <row r="45" spans="1:9" x14ac:dyDescent="0.25">
      <c r="D45" s="10"/>
    </row>
    <row r="46" spans="1:9" x14ac:dyDescent="0.25">
      <c r="A46" t="s">
        <v>89</v>
      </c>
      <c r="C46" t="s">
        <v>88</v>
      </c>
      <c r="D46" s="10">
        <f>F40*24*3/1000</f>
        <v>398.13120000000009</v>
      </c>
      <c r="E46" t="s">
        <v>57</v>
      </c>
      <c r="H46" s="10"/>
    </row>
    <row r="47" spans="1:9" x14ac:dyDescent="0.25">
      <c r="C47" t="s">
        <v>61</v>
      </c>
      <c r="D47" s="10">
        <f>D46/2</f>
        <v>199.06560000000005</v>
      </c>
      <c r="E47" t="s">
        <v>57</v>
      </c>
    </row>
    <row r="48" spans="1:9" x14ac:dyDescent="0.25">
      <c r="A48" s="2"/>
      <c r="B48" s="2"/>
      <c r="C48" s="2"/>
      <c r="D48" s="2"/>
      <c r="E48" s="2"/>
      <c r="F48" s="2"/>
      <c r="G48" s="2"/>
      <c r="H48" s="4"/>
      <c r="I48" s="2"/>
    </row>
    <row r="49" spans="1:9" x14ac:dyDescent="0.25">
      <c r="C49" t="s">
        <v>82</v>
      </c>
      <c r="D49" t="s">
        <v>69</v>
      </c>
      <c r="E49">
        <v>100</v>
      </c>
      <c r="F49" t="s">
        <v>70</v>
      </c>
    </row>
    <row r="50" spans="1:9" x14ac:dyDescent="0.25">
      <c r="C50" t="s">
        <v>82</v>
      </c>
      <c r="D50" t="s">
        <v>71</v>
      </c>
      <c r="E50">
        <v>26</v>
      </c>
      <c r="F50" t="s">
        <v>70</v>
      </c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  <row r="53" spans="1:9" x14ac:dyDescent="0.25">
      <c r="A53" t="s">
        <v>98</v>
      </c>
    </row>
    <row r="54" spans="1:9" x14ac:dyDescent="0.25">
      <c r="A54" t="s">
        <v>91</v>
      </c>
      <c r="B54" t="s">
        <v>93</v>
      </c>
      <c r="D54" s="18">
        <f>D36/1000</f>
        <v>11.52</v>
      </c>
      <c r="E54" t="s">
        <v>94</v>
      </c>
      <c r="F54" t="s">
        <v>99</v>
      </c>
    </row>
    <row r="55" spans="1:9" x14ac:dyDescent="0.25">
      <c r="A55" t="s">
        <v>91</v>
      </c>
      <c r="B55" t="s">
        <v>95</v>
      </c>
      <c r="D55" s="18">
        <f>F36</f>
        <v>691.2</v>
      </c>
      <c r="E55" t="s">
        <v>94</v>
      </c>
      <c r="F55" t="s">
        <v>99</v>
      </c>
    </row>
    <row r="56" spans="1:9" x14ac:dyDescent="0.25">
      <c r="A56" t="s">
        <v>92</v>
      </c>
      <c r="B56" t="s">
        <v>93</v>
      </c>
      <c r="D56" s="18">
        <f>D54*8</f>
        <v>92.16</v>
      </c>
      <c r="E56" t="s">
        <v>94</v>
      </c>
      <c r="F56" t="s">
        <v>99</v>
      </c>
    </row>
    <row r="57" spans="1:9" x14ac:dyDescent="0.25">
      <c r="A57" t="s">
        <v>92</v>
      </c>
      <c r="B57" t="s">
        <v>95</v>
      </c>
      <c r="D57" s="18">
        <f>D55*8</f>
        <v>5529.6</v>
      </c>
      <c r="E57" t="s">
        <v>94</v>
      </c>
      <c r="F57" t="s">
        <v>99</v>
      </c>
    </row>
    <row r="59" spans="1:9" x14ac:dyDescent="0.25">
      <c r="A59" t="s">
        <v>92</v>
      </c>
      <c r="B59" t="s">
        <v>96</v>
      </c>
      <c r="D59" s="18">
        <f>D57*24/1000</f>
        <v>132.71040000000002</v>
      </c>
      <c r="E59" t="s">
        <v>57</v>
      </c>
      <c r="F59" t="s">
        <v>99</v>
      </c>
    </row>
    <row r="60" spans="1:9" x14ac:dyDescent="0.25">
      <c r="A60" t="s">
        <v>97</v>
      </c>
      <c r="B60" t="s">
        <v>96</v>
      </c>
      <c r="D60" s="18">
        <f>D59*3</f>
        <v>398.13120000000004</v>
      </c>
      <c r="E60" t="s">
        <v>57</v>
      </c>
      <c r="F60" t="s">
        <v>102</v>
      </c>
    </row>
    <row r="61" spans="1:9" x14ac:dyDescent="0.25">
      <c r="A61" t="s">
        <v>100</v>
      </c>
      <c r="D61" s="18">
        <f>D60/2</f>
        <v>199.06560000000002</v>
      </c>
      <c r="E61" t="s">
        <v>57</v>
      </c>
      <c r="F61" t="s">
        <v>101</v>
      </c>
    </row>
    <row r="63" spans="1:9" x14ac:dyDescent="0.25">
      <c r="A63" t="s">
        <v>103</v>
      </c>
      <c r="D63">
        <f>D61/24/60/60*8*1000</f>
        <v>18.432000000000002</v>
      </c>
      <c r="E63" t="s">
        <v>104</v>
      </c>
      <c r="F63" t="s">
        <v>105</v>
      </c>
    </row>
  </sheetData>
  <pageMargins left="0.7" right="0.7" top="0.78740157499999996" bottom="0.78740157499999996" header="0.3" footer="0.3"/>
  <pageSetup paperSize="9" scale="79" orientation="portrait" r:id="rId1"/>
  <ignoredErrors>
    <ignoredError sqref="H14 H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501066D383D24783DB8F56D0D194EB" ma:contentTypeVersion="" ma:contentTypeDescription="Vytvoří nový dokument" ma:contentTypeScope="" ma:versionID="ed82477d0fcc4155819eccbb897a491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05F214-154A-4867-ABD9-FE16DF9C8271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719E16A5-08BA-4324-AB15-EA7E32A9F6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240C48-5DE9-4D30-9731-2EC1294FA3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Harmonogram</vt:lpstr>
      <vt:lpstr>Logging - přehled archivu</vt:lpstr>
      <vt:lpstr>'Logging - přehled archivu'!Oblast_tisku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Truneček Jiří</dc:creator>
  <cp:lastModifiedBy>Špaček Jiří</cp:lastModifiedBy>
  <cp:lastPrinted>2018-06-19T13:44:07Z</cp:lastPrinted>
  <dcterms:created xsi:type="dcterms:W3CDTF">2018-02-20T13:35:11Z</dcterms:created>
  <dcterms:modified xsi:type="dcterms:W3CDTF">2018-12-03T13:24:16Z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0x0101001F501066D383D24783DB8F56D0D194EB</vt:lpwstr>
  </property>
</Properties>
</file>